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7025" windowHeight="900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<sst xmlns="http://schemas.openxmlformats.org/spreadsheetml/2006/main" count="251" uniqueCount="156">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</sst>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58">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11">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0" xfId="0"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0609859"/>
        <c:axId val="28379868"/>
      </c:scatterChart>
      <c:valAx>
        <c:axId val="10609859"/>
        <c:scaling>
          <c:orientation val="minMax"/>
        </c:scaling>
        <c:axPos val="b"/>
        <c:delete val="0"/>
        <c:numFmt formatCode="General" sourceLinked="1"/>
        <c:majorTickMark val="out"/>
        <c:minorTickMark val="none"/>
        <c:tickLblPos val="nextTo"/>
        <c:spPr>
          <a:ln w="3175">
            <a:solidFill>
              <a:srgbClr val="000000"/>
            </a:solidFill>
          </a:ln>
        </c:spPr>
        <c:crossAx val="28379868"/>
        <c:crosses val="autoZero"/>
        <c:crossBetween val="midCat"/>
        <c:dispUnits/>
      </c:valAx>
      <c:valAx>
        <c:axId val="283798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0985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67096077"/>
        <c:axId val="66993782"/>
      </c:scatterChart>
      <c:valAx>
        <c:axId val="67096077"/>
        <c:scaling>
          <c:orientation val="minMax"/>
        </c:scaling>
        <c:axPos val="b"/>
        <c:delete val="0"/>
        <c:numFmt formatCode="General" sourceLinked="1"/>
        <c:majorTickMark val="out"/>
        <c:minorTickMark val="none"/>
        <c:tickLblPos val="nextTo"/>
        <c:spPr>
          <a:ln w="3175">
            <a:solidFill>
              <a:srgbClr val="000000"/>
            </a:solidFill>
          </a:ln>
        </c:spPr>
        <c:crossAx val="66993782"/>
        <c:crosses val="autoZero"/>
        <c:crossBetween val="midCat"/>
        <c:dispUnits/>
      </c:valAx>
      <c:valAx>
        <c:axId val="669937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9607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4092221"/>
        <c:axId val="17067942"/>
      </c:scatterChart>
      <c:valAx>
        <c:axId val="54092221"/>
        <c:scaling>
          <c:orientation val="minMax"/>
        </c:scaling>
        <c:axPos val="b"/>
        <c:delete val="0"/>
        <c:numFmt formatCode="General" sourceLinked="1"/>
        <c:majorTickMark val="out"/>
        <c:minorTickMark val="none"/>
        <c:tickLblPos val="nextTo"/>
        <c:spPr>
          <a:ln w="3175">
            <a:solidFill>
              <a:srgbClr val="000000"/>
            </a:solidFill>
          </a:ln>
        </c:spPr>
        <c:crossAx val="17067942"/>
        <c:crosses val="autoZero"/>
        <c:crossBetween val="midCat"/>
        <c:dispUnits/>
      </c:valAx>
      <c:valAx>
        <c:axId val="170679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9222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9393751"/>
        <c:axId val="40326032"/>
      </c:scatterChart>
      <c:valAx>
        <c:axId val="19393751"/>
        <c:scaling>
          <c:orientation val="minMax"/>
        </c:scaling>
        <c:axPos val="b"/>
        <c:delete val="0"/>
        <c:numFmt formatCode="General" sourceLinked="1"/>
        <c:majorTickMark val="out"/>
        <c:minorTickMark val="none"/>
        <c:tickLblPos val="nextTo"/>
        <c:spPr>
          <a:ln w="3175">
            <a:solidFill>
              <a:srgbClr val="000000"/>
            </a:solidFill>
          </a:ln>
        </c:spPr>
        <c:crossAx val="40326032"/>
        <c:crosses val="autoZero"/>
        <c:crossBetween val="midCat"/>
        <c:dispUnits/>
      </c:valAx>
      <c:valAx>
        <c:axId val="403260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3937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7389969"/>
        <c:axId val="45183130"/>
      </c:scatterChart>
      <c:valAx>
        <c:axId val="27389969"/>
        <c:scaling>
          <c:orientation val="minMax"/>
        </c:scaling>
        <c:axPos val="b"/>
        <c:delete val="0"/>
        <c:numFmt formatCode="General" sourceLinked="1"/>
        <c:majorTickMark val="out"/>
        <c:minorTickMark val="none"/>
        <c:tickLblPos val="nextTo"/>
        <c:spPr>
          <a:ln w="3175">
            <a:solidFill>
              <a:srgbClr val="000000"/>
            </a:solidFill>
          </a:ln>
        </c:spPr>
        <c:crossAx val="45183130"/>
        <c:crosses val="autoZero"/>
        <c:crossBetween val="midCat"/>
        <c:dispUnits/>
      </c:valAx>
      <c:valAx>
        <c:axId val="451831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38996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994987"/>
        <c:axId val="35954884"/>
      </c:scatterChart>
      <c:valAx>
        <c:axId val="3994987"/>
        <c:scaling>
          <c:orientation val="minMax"/>
        </c:scaling>
        <c:axPos val="b"/>
        <c:delete val="0"/>
        <c:numFmt formatCode="General" sourceLinked="1"/>
        <c:majorTickMark val="out"/>
        <c:minorTickMark val="none"/>
        <c:tickLblPos val="nextTo"/>
        <c:spPr>
          <a:ln w="3175">
            <a:solidFill>
              <a:srgbClr val="000000"/>
            </a:solidFill>
          </a:ln>
        </c:spPr>
        <c:crossAx val="35954884"/>
        <c:crosses val="autoZero"/>
        <c:crossBetween val="midCat"/>
        <c:dispUnits/>
      </c:valAx>
      <c:valAx>
        <c:axId val="359548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498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5158501"/>
        <c:axId val="26664462"/>
      </c:scatterChart>
      <c:valAx>
        <c:axId val="55158501"/>
        <c:scaling>
          <c:orientation val="minMax"/>
        </c:scaling>
        <c:axPos val="b"/>
        <c:delete val="0"/>
        <c:numFmt formatCode="General" sourceLinked="1"/>
        <c:majorTickMark val="out"/>
        <c:minorTickMark val="none"/>
        <c:tickLblPos val="nextTo"/>
        <c:spPr>
          <a:ln w="3175">
            <a:solidFill>
              <a:srgbClr val="000000"/>
            </a:solidFill>
          </a:ln>
        </c:spPr>
        <c:crossAx val="26664462"/>
        <c:crosses val="autoZero"/>
        <c:crossBetween val="midCat"/>
        <c:dispUnits/>
      </c:valAx>
      <c:valAx>
        <c:axId val="266644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5850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8653567"/>
        <c:axId val="12337784"/>
      </c:scatterChart>
      <c:valAx>
        <c:axId val="38653567"/>
        <c:scaling>
          <c:orientation val="minMax"/>
        </c:scaling>
        <c:axPos val="b"/>
        <c:delete val="0"/>
        <c:numFmt formatCode="General" sourceLinked="1"/>
        <c:majorTickMark val="out"/>
        <c:minorTickMark val="none"/>
        <c:tickLblPos val="nextTo"/>
        <c:spPr>
          <a:ln w="3175">
            <a:solidFill>
              <a:srgbClr val="000000"/>
            </a:solidFill>
          </a:ln>
        </c:spPr>
        <c:crossAx val="12337784"/>
        <c:crosses val="autoZero"/>
        <c:crossBetween val="midCat"/>
        <c:dispUnits/>
      </c:valAx>
      <c:valAx>
        <c:axId val="123377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5356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3931193"/>
        <c:axId val="59836418"/>
      </c:scatterChart>
      <c:valAx>
        <c:axId val="43931193"/>
        <c:scaling>
          <c:orientation val="minMax"/>
        </c:scaling>
        <c:axPos val="b"/>
        <c:delete val="0"/>
        <c:numFmt formatCode="General" sourceLinked="1"/>
        <c:majorTickMark val="out"/>
        <c:minorTickMark val="none"/>
        <c:tickLblPos val="nextTo"/>
        <c:spPr>
          <a:ln w="3175">
            <a:solidFill>
              <a:srgbClr val="000000"/>
            </a:solidFill>
          </a:ln>
        </c:spPr>
        <c:crossAx val="59836418"/>
        <c:crosses val="autoZero"/>
        <c:crossBetween val="midCat"/>
        <c:dispUnits/>
      </c:valAx>
      <c:valAx>
        <c:axId val="59836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3119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656851"/>
        <c:axId val="14911660"/>
      </c:scatterChart>
      <c:valAx>
        <c:axId val="1656851"/>
        <c:scaling>
          <c:orientation val="minMax"/>
        </c:scaling>
        <c:axPos val="b"/>
        <c:delete val="0"/>
        <c:numFmt formatCode="General" sourceLinked="1"/>
        <c:majorTickMark val="out"/>
        <c:minorTickMark val="none"/>
        <c:tickLblPos val="nextTo"/>
        <c:spPr>
          <a:ln w="3175">
            <a:solidFill>
              <a:srgbClr val="000000"/>
            </a:solidFill>
          </a:ln>
        </c:spPr>
        <c:crossAx val="14911660"/>
        <c:crosses val="autoZero"/>
        <c:crossBetween val="midCat"/>
        <c:dispUnits/>
      </c:valAx>
      <c:valAx>
        <c:axId val="149116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685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G19" sqref="G19"/>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кортизола в калибраторах, нмоль/л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кортизола в образце, нмоль/л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110"/>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110"/>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кортизола</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кортизола</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69</v>
      </c>
      <c r="D45" s="99">
        <f>Рабочий!P48</f>
        <v>690</v>
      </c>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zoomScalePageLayoutView="0" workbookViewId="0" topLeftCell="D89">
      <selection activeCell="J110" sqref="J110"/>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66</v>
      </c>
      <c r="D2">
        <f>I48</f>
        <v>2</v>
      </c>
      <c r="M2" s="45"/>
      <c r="N2" s="46"/>
      <c r="O2" s="46"/>
      <c r="P2" s="46"/>
      <c r="Q2" s="46"/>
      <c r="R2" s="46"/>
      <c r="S2" s="46"/>
      <c r="T2" s="46"/>
      <c r="U2" s="46"/>
      <c r="V2" s="46"/>
      <c r="W2" s="46"/>
      <c r="X2" s="47"/>
      <c r="Y2" s="55"/>
      <c r="Z2" s="56"/>
      <c r="AA2" s="56"/>
      <c r="AB2" s="56"/>
      <c r="AC2" s="56"/>
      <c r="AD2" s="56"/>
      <c r="AE2" s="56"/>
      <c r="AF2" s="57"/>
      <c r="AI2" t="s">
        <v>63</v>
      </c>
    </row>
    <row r="3" spans="3:32" ht="14.25" customHeight="1">
      <c r="C3">
        <f>IF(D$2=1,N5,IF(D$2=2,R5,IF(D$2=3,V5,IF(D$2=4,Z5,AD5))))</f>
        <v>0</v>
      </c>
      <c r="M3" s="48"/>
      <c r="N3" s="49"/>
      <c r="O3" s="49"/>
      <c r="P3" s="49"/>
      <c r="Q3" s="49"/>
      <c r="R3" s="49"/>
      <c r="S3" s="49"/>
      <c r="T3" s="49"/>
      <c r="U3" s="49"/>
      <c r="V3" s="49"/>
      <c r="W3" s="49"/>
      <c r="X3" s="50"/>
      <c r="Y3" s="58"/>
      <c r="Z3" s="59"/>
      <c r="AA3" s="59"/>
      <c r="AB3" s="59"/>
      <c r="AC3" s="59"/>
      <c r="AD3" s="59"/>
      <c r="AE3" s="59"/>
      <c r="AF3" s="60"/>
    </row>
    <row r="4" spans="3:38" ht="14.25" customHeight="1">
      <c r="C4">
        <f>IF(D$2=1,N6,IF(D$2=2,R6,IF(D$2=3,V6,IF(D$2=4,Z6,AD6))))</f>
        <v>0</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e">
        <f>MID(C4,4,LEN(C4)-3)</f>
        <v>#VALUE!</v>
      </c>
      <c r="M5" s="48"/>
      <c r="N5" s="49"/>
      <c r="O5" s="49"/>
      <c r="P5" s="49"/>
      <c r="Q5" s="49"/>
      <c r="R5" s="49"/>
      <c r="S5" s="49"/>
      <c r="T5" s="49"/>
      <c r="U5" s="49"/>
      <c r="V5" s="49"/>
      <c r="W5" s="49"/>
      <c r="X5" s="50"/>
      <c r="Y5" s="58"/>
      <c r="Z5" s="59"/>
      <c r="AA5" s="59"/>
      <c r="AB5" s="59"/>
      <c r="AC5" s="59"/>
      <c r="AD5" s="59"/>
      <c r="AE5" s="59"/>
      <c r="AF5" s="60"/>
      <c r="AI5" t="s">
        <v>4</v>
      </c>
      <c r="AJ5">
        <v>40</v>
      </c>
      <c r="AK5">
        <v>120</v>
      </c>
    </row>
    <row r="6" spans="13:37" ht="14.25" customHeight="1">
      <c r="M6" s="48"/>
      <c r="N6" s="49"/>
      <c r="O6" s="49"/>
      <c r="P6" s="49"/>
      <c r="Q6" s="49"/>
      <c r="R6" s="49"/>
      <c r="S6" s="49"/>
      <c r="T6" s="49"/>
      <c r="U6" s="49"/>
      <c r="V6" s="49"/>
      <c r="W6" s="49"/>
      <c r="X6" s="50"/>
      <c r="Y6" s="58"/>
      <c r="Z6" s="59"/>
      <c r="AA6" s="59"/>
      <c r="AB6" s="59"/>
      <c r="AC6" s="59"/>
      <c r="AD6" s="59"/>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t="e">
        <f>SEARCH("X3",$C$5,1)</f>
        <v>#VALUE!</v>
      </c>
      <c r="E10">
        <f>IF(ISNUMBER(D9),D9+3,1)</f>
        <v>1</v>
      </c>
      <c r="F10" t="b">
        <f t="shared" si="0"/>
        <v>0</v>
      </c>
      <c r="G10">
        <f>IF(ISNUMBER(D10),MID($C$5,E10,F10-E10),0)</f>
        <v>0</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t="e">
        <f>SEARCH("X2",$C$5,1)</f>
        <v>#VALUE!</v>
      </c>
      <c r="E11">
        <f>IF(ISNUMBER(D10),D10+3,1)</f>
        <v>1</v>
      </c>
      <c r="F11" t="b">
        <f t="shared" si="0"/>
        <v>0</v>
      </c>
      <c r="G11">
        <f>IF(ISNUMBER(D11),MID($C$5,E11,F11-E11),0)</f>
        <v>0</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t="e">
        <f>SEARCH("X",$C$5,IF(ISNUMBER(D11),D11+2,1))</f>
        <v>#VALUE!</v>
      </c>
      <c r="E12">
        <f>IF(ISNUMBER(D11),D11+3,1)</f>
        <v>1</v>
      </c>
      <c r="F12" t="b">
        <f t="shared" si="0"/>
        <v>0</v>
      </c>
      <c r="G12">
        <f>IF(ISNUMBER(D12),MID($C$5,E12,F12-E12),0)</f>
        <v>0</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t="e">
        <f>LEN(C5)</f>
        <v>#VALUE!</v>
      </c>
      <c r="E13">
        <f>IF(ISNUMBER(D12),D12+3,1)</f>
        <v>1</v>
      </c>
      <c r="F13" t="b">
        <f t="shared" si="0"/>
        <v>0</v>
      </c>
      <c r="G13" t="e">
        <f>IF(D13&gt;E13,IF(ISNUMBER(D13),MID($C$5,E13-1,F13-E13+2),0),0)</f>
        <v>#VALUE!</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t="e">
        <f>ABS(MID(C3,5,LEN(C3)-4))</f>
        <v>#VALUE!</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кортизола в калибраторах, нмоль/л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t="e">
        <f>Рабочий!$G$8*I7*I7*I7*I7*I7+Рабочий!$G$9*I7*I7*I7*I7+Рабочий!$G$10*I7*I7*I7+Рабочий!$G$11*I7*I7+Рабочий!$G$12*I7+Рабочий!$G$13</f>
        <v>#VALUE!</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0</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18</v>
      </c>
      <c r="H48" t="str">
        <f ca="1">INDIRECT(ADDRESS(94+$G$48,7))</f>
        <v>кортизола</v>
      </c>
      <c r="I48">
        <f ca="1">INDIRECT(ADDRESS(94+$G$48,8))</f>
        <v>2</v>
      </c>
      <c r="J48" t="str">
        <f ca="1">INDIRECT(ADDRESS(94+$G$48,9))</f>
        <v>+</v>
      </c>
      <c r="K48">
        <f ca="1">INDIRECT(ADDRESS(94+$G$48,10))</f>
        <v>0</v>
      </c>
      <c r="L48" t="str">
        <f ca="1">INDIRECT(ADDRESS(94+$G$48,11))</f>
        <v>нмоль/л</v>
      </c>
      <c r="M48" t="str">
        <f ca="1">INDIRECT(ADDRESS(94+$G$48,12))</f>
        <v>&gt;-1000000</v>
      </c>
      <c r="N48">
        <f ca="1">INDIRECT(ADDRESS(94+$G$48,13))</f>
        <v>0</v>
      </c>
      <c r="O48">
        <f ca="1">INDIRECT(ADDRESS(94+$G$48,14))</f>
        <v>69</v>
      </c>
      <c r="P48">
        <f ca="1">INDIRECT(ADDRESS(94+$G$48,15))</f>
        <v>690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15" ht="12.75">
      <c r="D95" t="s">
        <v>100</v>
      </c>
      <c r="E95">
        <v>5</v>
      </c>
      <c r="G95" t="s">
        <v>71</v>
      </c>
      <c r="H95">
        <v>5</v>
      </c>
      <c r="I95" s="4" t="s">
        <v>62</v>
      </c>
      <c r="J95" s="4">
        <v>1</v>
      </c>
      <c r="K95" t="s">
        <v>83</v>
      </c>
      <c r="L95">
        <v>0</v>
      </c>
      <c r="M95" t="str">
        <f>CONCATENATE("&gt;",$J$34)</f>
        <v>&gt;-1000000</v>
      </c>
      <c r="N95">
        <v>0.4</v>
      </c>
      <c r="O95">
        <v>4</v>
      </c>
    </row>
    <row r="96" spans="4:15" ht="12.75">
      <c r="D96" t="s">
        <v>99</v>
      </c>
      <c r="E96">
        <v>1</v>
      </c>
      <c r="G96" t="s">
        <v>81</v>
      </c>
      <c r="H96">
        <v>2</v>
      </c>
      <c r="I96" s="4" t="s">
        <v>95</v>
      </c>
      <c r="J96" s="4">
        <v>0</v>
      </c>
      <c r="K96" t="s">
        <v>82</v>
      </c>
      <c r="L96" t="str">
        <f>CONCATENATE("&gt;",$J$34)</f>
        <v>&gt;-1000000</v>
      </c>
      <c r="M96">
        <v>0</v>
      </c>
      <c r="N96">
        <v>9</v>
      </c>
      <c r="O96">
        <v>22.2</v>
      </c>
    </row>
    <row r="97" spans="4:15" ht="12.75">
      <c r="D97" t="s">
        <v>111</v>
      </c>
      <c r="E97">
        <v>2</v>
      </c>
      <c r="G97" t="s">
        <v>97</v>
      </c>
      <c r="H97">
        <v>2</v>
      </c>
      <c r="I97" t="s">
        <v>95</v>
      </c>
      <c r="J97" s="4">
        <v>0</v>
      </c>
      <c r="K97" s="4" t="s">
        <v>96</v>
      </c>
      <c r="L97" t="str">
        <f>CONCATENATE("&gt;",$J$34)</f>
        <v>&gt;-1000000</v>
      </c>
      <c r="M97">
        <v>0</v>
      </c>
      <c r="N97">
        <v>59</v>
      </c>
      <c r="O97">
        <v>153</v>
      </c>
    </row>
    <row r="98" spans="4:15" ht="12.75">
      <c r="D98" t="s">
        <v>112</v>
      </c>
      <c r="E98">
        <v>3</v>
      </c>
      <c r="G98" t="s">
        <v>92</v>
      </c>
      <c r="H98">
        <v>2</v>
      </c>
      <c r="I98" t="s">
        <v>95</v>
      </c>
      <c r="J98" s="4">
        <v>0</v>
      </c>
      <c r="K98" s="4" t="s">
        <v>98</v>
      </c>
      <c r="L98" t="str">
        <f>CONCATENATE("&gt;",$J$34)</f>
        <v>&gt;-1000000</v>
      </c>
      <c r="M98">
        <v>0</v>
      </c>
      <c r="N98">
        <v>1.2</v>
      </c>
      <c r="O98">
        <v>4.2</v>
      </c>
    </row>
    <row r="99" spans="4:15" ht="12.75">
      <c r="D99" t="s">
        <v>113</v>
      </c>
      <c r="E99">
        <v>4</v>
      </c>
      <c r="G99" t="s">
        <v>93</v>
      </c>
      <c r="H99">
        <v>2</v>
      </c>
      <c r="I99" t="s">
        <v>95</v>
      </c>
      <c r="J99" s="4">
        <v>0</v>
      </c>
      <c r="K99" s="4" t="s">
        <v>89</v>
      </c>
      <c r="L99" t="str">
        <f>CONCATENATE("&gt;",$J$34)</f>
        <v>&gt;-1000000</v>
      </c>
      <c r="M99">
        <v>0</v>
      </c>
      <c r="N99">
        <v>0.56</v>
      </c>
      <c r="O99">
        <v>1.88</v>
      </c>
    </row>
    <row r="100" spans="4:15" ht="12.75">
      <c r="D100" t="s">
        <v>102</v>
      </c>
      <c r="E100">
        <v>10</v>
      </c>
      <c r="G100" t="s">
        <v>86</v>
      </c>
      <c r="H100">
        <v>5</v>
      </c>
      <c r="I100" s="4" t="s">
        <v>62</v>
      </c>
      <c r="J100" s="4">
        <v>1</v>
      </c>
      <c r="K100" t="s">
        <v>79</v>
      </c>
      <c r="L100">
        <v>0</v>
      </c>
      <c r="M100" t="str">
        <f aca="true" t="shared" si="25" ref="M100:M109">CONCATENATE("&gt;",$J$34)</f>
        <v>&gt;-1000000</v>
      </c>
      <c r="N100">
        <v>1E-06</v>
      </c>
      <c r="O100">
        <v>100</v>
      </c>
    </row>
    <row r="101" spans="4:15" ht="12.75">
      <c r="D101" t="s">
        <v>103</v>
      </c>
      <c r="E101">
        <v>11</v>
      </c>
      <c r="G101" t="s">
        <v>87</v>
      </c>
      <c r="H101">
        <v>5</v>
      </c>
      <c r="I101" s="4" t="s">
        <v>62</v>
      </c>
      <c r="J101" s="4">
        <v>1</v>
      </c>
      <c r="K101" t="s">
        <v>79</v>
      </c>
      <c r="L101">
        <v>0</v>
      </c>
      <c r="M101" t="str">
        <f t="shared" si="25"/>
        <v>&gt;-1000000</v>
      </c>
      <c r="N101">
        <v>1E-06</v>
      </c>
      <c r="O101">
        <v>30</v>
      </c>
    </row>
    <row r="102" spans="4:15" ht="12.75">
      <c r="D102" t="s">
        <v>110</v>
      </c>
      <c r="E102">
        <v>15</v>
      </c>
      <c r="G102" t="s">
        <v>94</v>
      </c>
      <c r="H102">
        <v>5</v>
      </c>
      <c r="I102" s="4" t="s">
        <v>62</v>
      </c>
      <c r="J102" s="4">
        <v>1</v>
      </c>
      <c r="K102" t="s">
        <v>89</v>
      </c>
      <c r="L102">
        <v>0</v>
      </c>
      <c r="M102" t="str">
        <f t="shared" si="25"/>
        <v>&gt;-1000000</v>
      </c>
      <c r="N102">
        <v>1E-06</v>
      </c>
      <c r="O102">
        <v>50</v>
      </c>
    </row>
    <row r="103" spans="4:15" ht="12.75">
      <c r="D103" t="s">
        <v>107</v>
      </c>
      <c r="E103">
        <v>7</v>
      </c>
      <c r="G103" t="s">
        <v>70</v>
      </c>
      <c r="H103">
        <v>5</v>
      </c>
      <c r="I103" s="4" t="s">
        <v>62</v>
      </c>
      <c r="J103" s="4">
        <v>1</v>
      </c>
      <c r="K103" t="s">
        <v>80</v>
      </c>
      <c r="L103">
        <v>0</v>
      </c>
      <c r="M103" t="str">
        <f t="shared" si="25"/>
        <v>&gt;-1000000</v>
      </c>
      <c r="N103">
        <v>1E-06</v>
      </c>
      <c r="O103">
        <v>1000</v>
      </c>
    </row>
    <row r="104" spans="4:15" ht="12.75">
      <c r="D104" t="s">
        <v>108</v>
      </c>
      <c r="E104">
        <v>8</v>
      </c>
      <c r="G104" t="s">
        <v>69</v>
      </c>
      <c r="H104">
        <v>5</v>
      </c>
      <c r="I104" s="4" t="s">
        <v>62</v>
      </c>
      <c r="J104" s="4">
        <v>1</v>
      </c>
      <c r="K104" t="s">
        <v>80</v>
      </c>
      <c r="L104">
        <v>0</v>
      </c>
      <c r="M104" t="str">
        <f t="shared" si="25"/>
        <v>&gt;-1000000</v>
      </c>
      <c r="N104">
        <v>1E-06</v>
      </c>
      <c r="O104">
        <v>1000</v>
      </c>
    </row>
    <row r="105" spans="4:15" ht="12.75">
      <c r="D105" t="s">
        <v>101</v>
      </c>
      <c r="E105">
        <v>9</v>
      </c>
      <c r="G105" t="s">
        <v>85</v>
      </c>
      <c r="H105">
        <v>5</v>
      </c>
      <c r="I105" s="4" t="s">
        <v>62</v>
      </c>
      <c r="J105" s="4">
        <v>1</v>
      </c>
      <c r="K105" t="s">
        <v>80</v>
      </c>
      <c r="L105">
        <v>0</v>
      </c>
      <c r="M105" t="str">
        <f t="shared" si="25"/>
        <v>&gt;-1000000</v>
      </c>
      <c r="N105">
        <v>1E-06</v>
      </c>
      <c r="O105">
        <v>1000</v>
      </c>
    </row>
    <row r="106" spans="4:15" ht="12.75">
      <c r="D106" t="s">
        <v>109</v>
      </c>
      <c r="E106">
        <v>6</v>
      </c>
      <c r="G106" t="s">
        <v>84</v>
      </c>
      <c r="H106">
        <v>5</v>
      </c>
      <c r="I106" s="4" t="s">
        <v>62</v>
      </c>
      <c r="J106" s="4">
        <v>1</v>
      </c>
      <c r="K106" t="s">
        <v>80</v>
      </c>
      <c r="L106">
        <v>0</v>
      </c>
      <c r="M106" t="str">
        <f t="shared" si="25"/>
        <v>&gt;-1000000</v>
      </c>
      <c r="N106">
        <v>1E-06</v>
      </c>
      <c r="O106">
        <v>2</v>
      </c>
    </row>
    <row r="107" spans="4:15" ht="12.75">
      <c r="D107" t="s">
        <v>104</v>
      </c>
      <c r="E107">
        <v>12</v>
      </c>
      <c r="G107" t="s">
        <v>88</v>
      </c>
      <c r="H107">
        <v>5</v>
      </c>
      <c r="I107" s="4" t="s">
        <v>62</v>
      </c>
      <c r="J107" s="4">
        <v>1</v>
      </c>
      <c r="K107" t="s">
        <v>79</v>
      </c>
      <c r="L107">
        <v>0</v>
      </c>
      <c r="M107" t="str">
        <f t="shared" si="25"/>
        <v>&gt;-1000000</v>
      </c>
      <c r="N107">
        <v>1E-06</v>
      </c>
      <c r="O107">
        <v>10</v>
      </c>
    </row>
    <row r="108" spans="4:15" ht="12.75">
      <c r="D108" t="s">
        <v>106</v>
      </c>
      <c r="E108">
        <v>14</v>
      </c>
      <c r="G108" t="s">
        <v>91</v>
      </c>
      <c r="H108">
        <v>4</v>
      </c>
      <c r="I108" s="4" t="s">
        <v>62</v>
      </c>
      <c r="J108" s="4">
        <v>1</v>
      </c>
      <c r="K108" t="s">
        <v>89</v>
      </c>
      <c r="L108">
        <v>0</v>
      </c>
      <c r="M108" t="str">
        <f t="shared" si="25"/>
        <v>&gt;-1000000</v>
      </c>
      <c r="N108">
        <v>1E-06</v>
      </c>
      <c r="O108">
        <v>1000</v>
      </c>
    </row>
    <row r="109" spans="4:15" ht="12.75">
      <c r="D109" t="s">
        <v>105</v>
      </c>
      <c r="E109">
        <v>13</v>
      </c>
      <c r="G109" t="s">
        <v>90</v>
      </c>
      <c r="H109">
        <v>5</v>
      </c>
      <c r="I109" s="4" t="s">
        <v>62</v>
      </c>
      <c r="J109" s="4">
        <v>1</v>
      </c>
      <c r="K109" t="s">
        <v>89</v>
      </c>
      <c r="L109">
        <v>0</v>
      </c>
      <c r="M109" t="str">
        <f t="shared" si="25"/>
        <v>&gt;-1000000</v>
      </c>
      <c r="N109">
        <v>1E-06</v>
      </c>
      <c r="O109">
        <v>1000</v>
      </c>
    </row>
    <row r="110" spans="4:15" ht="12.75">
      <c r="D110" t="s">
        <v>147</v>
      </c>
      <c r="E110">
        <v>16</v>
      </c>
      <c r="G110" t="s">
        <v>153</v>
      </c>
      <c r="H110">
        <v>2</v>
      </c>
      <c r="I110" t="s">
        <v>95</v>
      </c>
      <c r="J110" s="4">
        <v>0</v>
      </c>
      <c r="K110" s="4" t="s">
        <v>96</v>
      </c>
      <c r="L110" t="str">
        <f>CONCATENATE("&gt;",$J$34)</f>
        <v>&gt;-1000000</v>
      </c>
      <c r="M110" s="4">
        <v>0</v>
      </c>
      <c r="N110">
        <v>1E-06</v>
      </c>
      <c r="O110">
        <v>1000</v>
      </c>
    </row>
    <row r="111" spans="4:15" ht="12.75">
      <c r="D111" t="s">
        <v>148</v>
      </c>
      <c r="E111">
        <v>17</v>
      </c>
      <c r="G111" t="s">
        <v>154</v>
      </c>
      <c r="H111">
        <v>2</v>
      </c>
      <c r="I111" t="s">
        <v>95</v>
      </c>
      <c r="J111" s="4">
        <v>0</v>
      </c>
      <c r="K111" s="4" t="s">
        <v>96</v>
      </c>
      <c r="L111" t="str">
        <f>CONCATENATE("&gt;",$J$34)</f>
        <v>&gt;-1000000</v>
      </c>
      <c r="M111" s="4">
        <v>0</v>
      </c>
      <c r="N111">
        <v>1E-06</v>
      </c>
      <c r="O111">
        <v>1000</v>
      </c>
    </row>
    <row r="112" spans="4:15" ht="12.75">
      <c r="D112" t="s">
        <v>149</v>
      </c>
      <c r="E112">
        <v>18</v>
      </c>
      <c r="G112" t="s">
        <v>155</v>
      </c>
      <c r="H112">
        <v>2</v>
      </c>
      <c r="I112" t="s">
        <v>95</v>
      </c>
      <c r="J112" s="4">
        <v>0</v>
      </c>
      <c r="K112" s="4" t="s">
        <v>96</v>
      </c>
      <c r="L112" t="str">
        <f>CONCATENATE("&gt;",$J$34)</f>
        <v>&gt;-1000000</v>
      </c>
      <c r="M112" s="4">
        <v>0</v>
      </c>
      <c r="N112">
        <v>69</v>
      </c>
      <c r="O112">
        <v>690</v>
      </c>
    </row>
    <row r="113" spans="4:15" ht="12.75">
      <c r="D113" t="s">
        <v>150</v>
      </c>
      <c r="E113">
        <v>19</v>
      </c>
      <c r="G113" t="s">
        <v>151</v>
      </c>
      <c r="H113">
        <v>5</v>
      </c>
      <c r="I113" s="4" t="s">
        <v>62</v>
      </c>
      <c r="J113" s="4">
        <v>1</v>
      </c>
      <c r="K113" s="4" t="s">
        <v>152</v>
      </c>
      <c r="L113">
        <v>0</v>
      </c>
      <c r="M113" s="4" t="str">
        <f>CONCATENATE("&gt;",$J$34)</f>
        <v>&gt;-1000000</v>
      </c>
      <c r="N113">
        <v>1E-06</v>
      </c>
      <c r="O113">
        <v>35</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2018-02-20T11:12:18Z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