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<sst xmlns="http://schemas.openxmlformats.org/spreadsheetml/2006/main" count="261" uniqueCount="164">
  <si>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</si>
  <si>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</si>
  <si>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</si>
  <si>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</si>
  <si>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</si>
  <si>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</si>
  <si>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</si>
  <si>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</si>
  <si>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</si>
  <si>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</si>
  <si>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</si>
  <si>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</si>
  <si>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</si>
  <si>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</si>
  <si>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</si>
  <si>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</si>
  <si>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</si>
  <si>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</si>
  <si>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</si>
  <si>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</si>
  <si>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</si>
  <si>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</si>
  <si>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</si>
  <si>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</si>
  <si>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</si>
  <si>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</si>
  <si>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</si>
  <si>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</si>
  <si>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</si>
  <si>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</si>
  <si>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</si>
  <si>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</si>
  <si>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</si>
  <si>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</si>
  <si>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</si>
  <si>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</si>
  <si>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</si>
  <si>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</si>
  <si>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</si>
  <si>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</si>
  <si>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</si>
  <si>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</si>
  <si>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</si>
  <si>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</si>
  <si>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</si>
  <si>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</si>
  <si>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</si>
  <si>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</si>
  <si>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</si>
  <si>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</si>
  <si>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</si>
  <si>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</si>
  <si>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</si>
  <si>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</si>
  <si>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</si>
  <si>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</si>
  <si>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</si>
  <si>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</si>
  <si>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</si>
  <si>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</si>
  <si>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</si>
  <si>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</si>
  <si>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</si>
  <si>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</si>
  <si>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</si>
  <si>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</si>
  <si>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</si>
  <si>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</si>
  <si>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</si>
  <si>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</si>
  <si>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</si>
  <si>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</si>
  <si>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R2 = 1</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</si>
  <si>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</si>
  <si>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</si>
  <si>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</si>
  <si>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</si>
  <si>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</si>
  <si>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</si>
  <si>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</si>
  <si>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</si>
  <si>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</si>
  <si>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</si>
  <si>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</si>
  <si>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</si>
  <si>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</si>
  <si>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</si>
  <si>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</si>
  <si>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</si>
  <si>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</si>
  <si>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</si>
  <si>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</si>
  <si>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</si>
  <si>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</si>
  <si>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</si>
  <si>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</si>
  <si>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</si>
  <si>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</si>
  <si>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</si>
  <si>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</si>
  <si>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</si>
  <si>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</si>
  <si>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</si>
  <si>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</si>
  <si>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</si>
  <si>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</si>
  <si>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</si>
  <si>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</si>
  <si>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</si>
  <si>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</si>
  <si>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</si>
  <si>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</si>
  <si>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</si>
  <si>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</si>
  <si>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</si>
  <si>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</si>
  <si>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</si>
  <si>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</si>
  <si>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</si>
  <si>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</si>
  <si>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</si>
  <si>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</si>
  <si>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</si>
  <si>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</si>
  <si>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</si>
  <si>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</si>
  <si>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</si>
  <si>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</si>
  <si>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</si>
  <si>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</si>
  <si>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</si>
  <si>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</si>
  <si>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</si>
  <si>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</si>
  <si>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</si>
  <si>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</si>
  <si>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</si>
  <si>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</si>
  <si>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</si>
  <si>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</si>
  <si>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</si>
  <si>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</si>
  <si>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</si>
  <si>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</si>
  <si>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</si>
  <si>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</si>
  <si>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</si>
  <si>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</si>
  <si>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</si>
  <si>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</si>
  <si>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</si>
  <si>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</si>
  <si>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</si>
  <si>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</si>
  <si>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R2 = 0,9998</t>
  </si>
  <si>
    <t>прогестерона</t>
  </si>
  <si>
    <t>тестостерона</t>
  </si>
  <si>
    <t>кортизола</t>
  </si>
  <si>
    <t>R2 = 0,9995</t>
  </si>
  <si>
    <t>y = 5,0214x2 + 12,669x + 0,3313</t>
  </si>
  <si>
    <t>y = 0,8898x3 + 0,7261x2 + 17,736x - 0,6198</t>
  </si>
  <si>
    <t>y = -1,9042x5 + 11,993x4 - 22,605x3 + 15,78x2 + 16,383x - 0,8915</t>
  </si>
  <si>
    <t>y = 4,9045x2 + 13,128x</t>
  </si>
  <si>
    <t>y = 0,6529x3 + 1,999x2 + 15,879x</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</si>
</sst>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0.0000"/>
    <numFmt numFmtId="170" formatCode="0.000000"/>
    <numFmt numFmtId="171" formatCode="0.0"/>
    <numFmt numFmtId="172" formatCode="0.000"/>
    <numFmt numFmtId="173" formatCode="_-* #,##0.000_р_._-;\-* #,##0.000_р_._-;_-* &quot;-&quot;??_р_._-;_-@_-"/>
  </numFmts>
  <fonts count="23">
    <font>
      <sz val="10"/>
      <name val="Arial Cyr"/>
      <family val="0"/>
    </font>
    <font>
      <b/>
      <sz val="10"/>
      <name val="Arial Cyr"/>
      <family val="2"/>
    </font>
    <font>
      <sz val="8"/>
      <name val="Arial Cyr"/>
      <family val="0"/>
    </font>
    <font>
      <vertAlign val="superscript"/>
      <sz val="8"/>
      <name val="Arial Cyr"/>
      <family val="0"/>
    </font>
    <font>
      <b/>
      <sz val="10"/>
      <color indexed="20"/>
      <name val="Arial Cyr"/>
      <family val="0"/>
    </font>
    <font>
      <b/>
      <sz val="14"/>
      <color indexed="20"/>
      <name val="Arial Cyr"/>
      <family val="0"/>
    </font>
    <font>
      <i/>
      <sz val="10"/>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sz val="8"/>
      <name val="Tahoma"/>
      <family val="2"/>
    </font>
    <font>
      <b/>
      <sz val="14"/>
      <name val="Times New Roman"/>
      <family val="1"/>
    </font>
    <font>
      <sz val="14"/>
      <name val="Times New Roman"/>
      <family val="1"/>
    </font>
    <font>
      <sz val="10"/>
      <color indexed="10"/>
      <name val="Arial Cyr"/>
      <family val="0"/>
    </font>
    <font>
      <sz val="6"/>
      <name val="Arial Cyr"/>
      <family val="0"/>
    </font>
    <font>
      <b/>
      <sz val="10"/>
      <color indexed="9"/>
      <name val="Arial Cyr"/>
      <family val="0"/>
    </font>
    <font>
      <sz val="11"/>
      <name val="Times New Roman"/>
      <family val="1"/>
    </font>
    <font>
      <sz val="12"/>
      <color indexed="8"/>
      <name val="Times New Roman"/>
      <family val="1"/>
    </font>
    <font>
      <vertAlign val="superscript"/>
      <sz val="6"/>
      <name val="Arial Cyr"/>
      <family val="0"/>
    </font>
  </fonts>
  <fills count="8">
    <fill>
      <patternFill/>
    </fill>
    <fill>
      <patternFill patternType="gray125"/>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s>
  <borders count="21">
    <border>
      <left/>
      <right/>
      <top/>
      <bottom/>
      <diagonal/>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
    <xf numFmtId="0" fontId="0" fillId="0" borderId="0" xfId="0" applyAlignment="1">
      <alignment/>
    </xf>
    <xf numFmtId="0" fontId="0" fillId="0" borderId="1" xfId="0" applyBorder="1" applyAlignment="1">
      <alignment/>
    </xf>
    <xf numFmtId="168" fontId="0" fillId="0" borderId="0" xfId="0" applyNumberFormat="1" applyAlignment="1">
      <alignment/>
    </xf>
    <xf numFmtId="0" fontId="0" fillId="2" borderId="0" xfId="0" applyFill="1" applyAlignment="1">
      <alignment/>
    </xf>
    <xf numFmtId="0" fontId="0" fillId="0" borderId="0" xfId="0" applyFill="1" applyAlignment="1">
      <alignment/>
    </xf>
    <xf numFmtId="169" fontId="0" fillId="0" borderId="0" xfId="0" applyNumberFormat="1" applyAlignment="1">
      <alignment/>
    </xf>
    <xf numFmtId="170" fontId="0" fillId="0" borderId="0" xfId="0" applyNumberFormat="1" applyAlignment="1">
      <alignment/>
    </xf>
    <xf numFmtId="0" fontId="0" fillId="0" borderId="0" xfId="0" applyBorder="1" applyAlignment="1">
      <alignment/>
    </xf>
    <xf numFmtId="0" fontId="4" fillId="0" borderId="1" xfId="0" applyFont="1" applyBorder="1" applyAlignment="1">
      <alignment horizontal="center"/>
    </xf>
    <xf numFmtId="0" fontId="4" fillId="0" borderId="1" xfId="0" applyFont="1" applyBorder="1" applyAlignment="1">
      <alignment horizontal="right"/>
    </xf>
    <xf numFmtId="0" fontId="4" fillId="0" borderId="0" xfId="0" applyFont="1" applyAlignment="1">
      <alignment/>
    </xf>
    <xf numFmtId="0" fontId="0" fillId="0" borderId="0" xfId="0" applyFont="1" applyBorder="1" applyAlignment="1">
      <alignment wrapText="1"/>
    </xf>
    <xf numFmtId="0" fontId="5" fillId="0" borderId="0" xfId="0" applyFont="1" applyAlignment="1">
      <alignment/>
    </xf>
    <xf numFmtId="0" fontId="0" fillId="0" borderId="2" xfId="0" applyBorder="1" applyAlignment="1">
      <alignment horizontal="center"/>
    </xf>
    <xf numFmtId="0" fontId="4" fillId="0" borderId="0" xfId="0" applyFont="1" applyFill="1" applyBorder="1" applyAlignment="1">
      <alignment horizontal="center"/>
    </xf>
    <xf numFmtId="0" fontId="4" fillId="0" borderId="3" xfId="0" applyFont="1" applyBorder="1" applyAlignment="1">
      <alignment horizontal="right"/>
    </xf>
    <xf numFmtId="0" fontId="4" fillId="0" borderId="4" xfId="0" applyFont="1" applyBorder="1" applyAlignment="1">
      <alignment horizontal="center"/>
    </xf>
    <xf numFmtId="49" fontId="0" fillId="0" borderId="0" xfId="0" applyNumberFormat="1" applyAlignment="1">
      <alignment/>
    </xf>
    <xf numFmtId="0" fontId="9" fillId="0" borderId="0" xfId="0" applyFont="1" applyAlignment="1">
      <alignment/>
    </xf>
    <xf numFmtId="0" fontId="9" fillId="0" borderId="0" xfId="0" applyFont="1" applyAlignment="1">
      <alignment horizontal="left" indent="1"/>
    </xf>
    <xf numFmtId="0" fontId="10" fillId="0" borderId="0" xfId="0" applyFont="1" applyAlignment="1">
      <alignment horizontal="left" indent="2"/>
    </xf>
    <xf numFmtId="0" fontId="9" fillId="0" borderId="0" xfId="0" applyFont="1" applyAlignment="1">
      <alignment horizontal="left" indent="2"/>
    </xf>
    <xf numFmtId="0" fontId="12" fillId="0" borderId="0" xfId="0" applyFont="1" applyAlignment="1">
      <alignment horizontal="center"/>
    </xf>
    <xf numFmtId="0" fontId="13" fillId="0" borderId="0" xfId="0" applyFont="1" applyAlignment="1">
      <alignment horizontal="left" indent="2"/>
    </xf>
    <xf numFmtId="0" fontId="12" fillId="0" borderId="0" xfId="0" applyFont="1" applyAlignment="1">
      <alignment horizontal="left" indent="2"/>
    </xf>
    <xf numFmtId="0" fontId="11" fillId="0" borderId="0" xfId="0" applyFont="1" applyAlignment="1">
      <alignment horizontal="center"/>
    </xf>
    <xf numFmtId="0" fontId="0" fillId="0" borderId="0" xfId="0" applyAlignment="1">
      <alignment wrapText="1"/>
    </xf>
    <xf numFmtId="0" fontId="4" fillId="0" borderId="0" xfId="0" applyFont="1" applyAlignment="1">
      <alignment wrapText="1"/>
    </xf>
    <xf numFmtId="171" fontId="0" fillId="0" borderId="1" xfId="0" applyNumberFormat="1" applyBorder="1" applyAlignment="1">
      <alignment horizontal="center"/>
    </xf>
    <xf numFmtId="0" fontId="15" fillId="0" borderId="0" xfId="0" applyFont="1" applyAlignment="1">
      <alignment horizontal="center" wrapText="1"/>
    </xf>
    <xf numFmtId="0" fontId="9" fillId="0" borderId="0" xfId="0" applyFont="1" applyAlignment="1">
      <alignment horizontal="center" wrapText="1"/>
    </xf>
    <xf numFmtId="0" fontId="11" fillId="0" borderId="0" xfId="0" applyFont="1" applyAlignment="1">
      <alignment horizontal="center" wrapText="1"/>
    </xf>
    <xf numFmtId="0" fontId="9" fillId="0" borderId="0" xfId="0" applyFont="1" applyAlignment="1">
      <alignment wrapText="1"/>
    </xf>
    <xf numFmtId="0" fontId="16" fillId="0" borderId="0" xfId="0" applyFont="1" applyAlignment="1">
      <alignment horizontal="center" wrapText="1"/>
    </xf>
    <xf numFmtId="0" fontId="9" fillId="0" borderId="0" xfId="0" applyFont="1" applyAlignment="1">
      <alignment horizontal="left" wrapText="1"/>
    </xf>
    <xf numFmtId="0" fontId="11" fillId="0" borderId="0" xfId="0" applyFont="1" applyAlignment="1">
      <alignment horizontal="left" wrapText="1"/>
    </xf>
    <xf numFmtId="0" fontId="12" fillId="0" borderId="0" xfId="0" applyFont="1" applyAlignment="1">
      <alignment horizontal="center" wrapText="1"/>
    </xf>
    <xf numFmtId="0" fontId="13" fillId="0" borderId="0" xfId="0" applyFont="1" applyAlignment="1">
      <alignment wrapText="1"/>
    </xf>
    <xf numFmtId="0" fontId="11" fillId="0" borderId="0" xfId="0" applyFont="1" applyAlignment="1">
      <alignment wrapText="1"/>
    </xf>
    <xf numFmtId="0" fontId="15" fillId="0" borderId="0" xfId="0" applyFont="1" applyAlignment="1">
      <alignment horizontal="left" indent="2"/>
    </xf>
    <xf numFmtId="0" fontId="0" fillId="0" borderId="2" xfId="0" applyBorder="1" applyAlignment="1">
      <alignment/>
    </xf>
    <xf numFmtId="0" fontId="0" fillId="0" borderId="5" xfId="0" applyBorder="1" applyAlignment="1">
      <alignment/>
    </xf>
    <xf numFmtId="0" fontId="4" fillId="0" borderId="5" xfId="0" applyFont="1" applyBorder="1" applyAlignment="1">
      <alignment horizontal="center"/>
    </xf>
    <xf numFmtId="0" fontId="1" fillId="0" borderId="0" xfId="0" applyFont="1" applyBorder="1" applyAlignment="1">
      <alignment wrapText="1"/>
    </xf>
    <xf numFmtId="0" fontId="0" fillId="3" borderId="0" xfId="0" applyFill="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0" xfId="0" applyFill="1" applyBorder="1" applyAlignment="1">
      <alignment/>
    </xf>
    <xf numFmtId="0" fontId="0" fillId="4" borderId="10" xfId="0" applyFill="1" applyBorder="1" applyAlignment="1">
      <alignment/>
    </xf>
    <xf numFmtId="0" fontId="0" fillId="4" borderId="0" xfId="0" applyFont="1" applyFill="1" applyBorder="1" applyAlignment="1">
      <alignment/>
    </xf>
    <xf numFmtId="0" fontId="0" fillId="4" borderId="11" xfId="0" applyFill="1" applyBorder="1" applyAlignment="1">
      <alignment/>
    </xf>
    <xf numFmtId="0" fontId="0" fillId="4" borderId="12" xfId="0" applyFill="1" applyBorder="1" applyAlignment="1">
      <alignment/>
    </xf>
    <xf numFmtId="0" fontId="0" fillId="4" borderId="13"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5" borderId="0"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17" fillId="0" borderId="0" xfId="0" applyFont="1" applyAlignment="1">
      <alignment/>
    </xf>
    <xf numFmtId="0" fontId="1" fillId="0" borderId="1" xfId="0" applyFont="1" applyBorder="1" applyAlignment="1">
      <alignment horizontal="center" vertical="center" wrapText="1"/>
    </xf>
    <xf numFmtId="0" fontId="0" fillId="0" borderId="1" xfId="0" applyBorder="1" applyAlignment="1">
      <alignment horizontal="center"/>
    </xf>
    <xf numFmtId="0" fontId="4"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horizontal="right"/>
    </xf>
    <xf numFmtId="172" fontId="0" fillId="0" borderId="0" xfId="0" applyNumberFormat="1" applyBorder="1" applyAlignment="1">
      <alignment horizontal="center"/>
    </xf>
    <xf numFmtId="0" fontId="1" fillId="0" borderId="0" xfId="0" applyFont="1" applyBorder="1" applyAlignment="1">
      <alignment/>
    </xf>
    <xf numFmtId="0" fontId="0" fillId="5" borderId="0" xfId="0" applyFill="1" applyAlignment="1">
      <alignment/>
    </xf>
    <xf numFmtId="0" fontId="0" fillId="6" borderId="0" xfId="0" applyFill="1" applyAlignment="1">
      <alignment/>
    </xf>
    <xf numFmtId="0" fontId="1" fillId="0" borderId="0" xfId="0" applyNumberFormat="1" applyFont="1" applyAlignment="1">
      <alignment/>
    </xf>
    <xf numFmtId="0" fontId="0" fillId="0" borderId="1" xfId="0" applyBorder="1" applyAlignment="1" applyProtection="1">
      <alignment/>
      <protection hidden="1"/>
    </xf>
    <xf numFmtId="0" fontId="4" fillId="0" borderId="1" xfId="0" applyFont="1" applyBorder="1" applyAlignment="1" applyProtection="1">
      <alignment horizontal="center"/>
      <protection hidden="1"/>
    </xf>
    <xf numFmtId="0" fontId="4" fillId="0" borderId="1" xfId="0" applyFont="1" applyBorder="1" applyAlignment="1" applyProtection="1">
      <alignment horizontal="right"/>
      <protection hidden="1"/>
    </xf>
    <xf numFmtId="2" fontId="0" fillId="0" borderId="1" xfId="0" applyNumberFormat="1" applyBorder="1" applyAlignment="1" applyProtection="1">
      <alignment horizontal="center"/>
      <protection hidden="1"/>
    </xf>
    <xf numFmtId="172"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2" fontId="0" fillId="7" borderId="4" xfId="0" applyNumberFormat="1" applyFill="1" applyBorder="1" applyAlignment="1" applyProtection="1">
      <alignment horizontal="center"/>
      <protection hidden="1"/>
    </xf>
    <xf numFmtId="2" fontId="0" fillId="7" borderId="17" xfId="0" applyNumberFormat="1" applyFill="1" applyBorder="1" applyAlignment="1" applyProtection="1">
      <alignment horizontal="center"/>
      <protection hidden="1"/>
    </xf>
    <xf numFmtId="2" fontId="0" fillId="7" borderId="5" xfId="0" applyNumberFormat="1" applyFill="1" applyBorder="1" applyAlignment="1" applyProtection="1">
      <alignment horizontal="center"/>
      <protection hidden="1"/>
    </xf>
    <xf numFmtId="0" fontId="4" fillId="0" borderId="6" xfId="0" applyFont="1" applyBorder="1" applyAlignment="1">
      <alignment horizontal="center"/>
    </xf>
    <xf numFmtId="0" fontId="4" fillId="0" borderId="3" xfId="0" applyFont="1" applyBorder="1" applyAlignment="1" applyProtection="1">
      <alignment horizontal="center"/>
      <protection hidden="1"/>
    </xf>
    <xf numFmtId="2" fontId="0" fillId="7" borderId="6" xfId="0" applyNumberFormat="1" applyFill="1" applyBorder="1" applyAlignment="1" applyProtection="1">
      <alignment horizontal="center"/>
      <protection hidden="1"/>
    </xf>
    <xf numFmtId="2" fontId="0" fillId="7" borderId="9" xfId="0" applyNumberFormat="1" applyFill="1" applyBorder="1" applyAlignment="1" applyProtection="1">
      <alignment horizontal="center"/>
      <protection hidden="1"/>
    </xf>
    <xf numFmtId="0" fontId="0" fillId="0" borderId="9" xfId="0" applyBorder="1" applyAlignment="1">
      <alignment/>
    </xf>
    <xf numFmtId="2" fontId="0" fillId="7" borderId="11" xfId="0" applyNumberFormat="1" applyFill="1" applyBorder="1" applyAlignment="1" applyProtection="1">
      <alignment horizontal="center"/>
      <protection hidden="1"/>
    </xf>
    <xf numFmtId="2" fontId="0" fillId="0" borderId="9" xfId="0" applyNumberFormat="1" applyBorder="1" applyAlignment="1">
      <alignment horizontal="center"/>
    </xf>
    <xf numFmtId="172" fontId="0" fillId="0" borderId="0" xfId="0" applyNumberFormat="1" applyFill="1" applyBorder="1" applyAlignment="1">
      <alignment horizontal="center"/>
    </xf>
    <xf numFmtId="0" fontId="0" fillId="0" borderId="18"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 xfId="0" applyFont="1" applyBorder="1" applyAlignment="1">
      <alignment horizontal="center"/>
    </xf>
    <xf numFmtId="0" fontId="19" fillId="0" borderId="0" xfId="0" applyFont="1" applyBorder="1" applyAlignment="1">
      <alignment/>
    </xf>
    <xf numFmtId="0" fontId="20" fillId="0" borderId="0" xfId="0" applyFont="1" applyAlignment="1">
      <alignment horizontal="center" wrapText="1"/>
    </xf>
    <xf numFmtId="0" fontId="12" fillId="0" borderId="0" xfId="0" applyFont="1" applyAlignment="1">
      <alignment wrapText="1"/>
    </xf>
    <xf numFmtId="0" fontId="7" fillId="0" borderId="0" xfId="15" applyAlignment="1">
      <alignment wrapText="1"/>
    </xf>
    <xf numFmtId="0" fontId="1" fillId="0" borderId="1" xfId="0" applyFont="1" applyBorder="1" applyAlignment="1" applyProtection="1">
      <alignment/>
      <protection/>
    </xf>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pplyProtection="1">
      <alignment horizontal="center"/>
      <protection hidden="1"/>
    </xf>
    <xf numFmtId="0" fontId="1" fillId="0" borderId="19" xfId="0" applyFont="1" applyFill="1" applyBorder="1" applyAlignment="1" applyProtection="1">
      <alignment horizontal="center"/>
      <protection hidden="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2">
    <dxf>
      <fill>
        <patternFill>
          <bgColor rgb="FFCCFFCC"/>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18801125"/>
        <c:axId val="34992398"/>
      </c:scatterChart>
      <c:valAx>
        <c:axId val="18801125"/>
        <c:scaling>
          <c:orientation val="minMax"/>
        </c:scaling>
        <c:axPos val="b"/>
        <c:delete val="0"/>
        <c:numFmt formatCode="General" sourceLinked="1"/>
        <c:majorTickMark val="out"/>
        <c:minorTickMark val="none"/>
        <c:tickLblPos val="nextTo"/>
        <c:crossAx val="34992398"/>
        <c:crosses val="autoZero"/>
        <c:crossBetween val="midCat"/>
        <c:dispUnits/>
      </c:valAx>
      <c:valAx>
        <c:axId val="34992398"/>
        <c:scaling>
          <c:orientation val="minMax"/>
        </c:scaling>
        <c:axPos val="l"/>
        <c:majorGridlines/>
        <c:delete val="0"/>
        <c:numFmt formatCode="General" sourceLinked="1"/>
        <c:majorTickMark val="out"/>
        <c:minorTickMark val="none"/>
        <c:tickLblPos val="nextTo"/>
        <c:crossAx val="1880112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1360591"/>
        <c:axId val="12245320"/>
      </c:scatterChart>
      <c:valAx>
        <c:axId val="1360591"/>
        <c:scaling>
          <c:orientation val="minMax"/>
        </c:scaling>
        <c:axPos val="b"/>
        <c:delete val="0"/>
        <c:numFmt formatCode="General" sourceLinked="1"/>
        <c:majorTickMark val="out"/>
        <c:minorTickMark val="none"/>
        <c:tickLblPos val="nextTo"/>
        <c:crossAx val="12245320"/>
        <c:crosses val="autoZero"/>
        <c:crossBetween val="midCat"/>
        <c:dispUnits/>
      </c:valAx>
      <c:valAx>
        <c:axId val="12245320"/>
        <c:scaling>
          <c:orientation val="minMax"/>
        </c:scaling>
        <c:axPos val="l"/>
        <c:majorGridlines/>
        <c:delete val="0"/>
        <c:numFmt formatCode="General" sourceLinked="1"/>
        <c:majorTickMark val="out"/>
        <c:minorTickMark val="none"/>
        <c:tickLblPos val="nextTo"/>
        <c:crossAx val="136059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6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46496127"/>
        <c:axId val="15811960"/>
      </c:scatterChart>
      <c:valAx>
        <c:axId val="46496127"/>
        <c:scaling>
          <c:orientation val="minMax"/>
        </c:scaling>
        <c:axPos val="b"/>
        <c:delete val="0"/>
        <c:numFmt formatCode="General" sourceLinked="1"/>
        <c:majorTickMark val="out"/>
        <c:minorTickMark val="none"/>
        <c:tickLblPos val="nextTo"/>
        <c:crossAx val="15811960"/>
        <c:crosses val="autoZero"/>
        <c:crossBetween val="midCat"/>
        <c:dispUnits/>
      </c:valAx>
      <c:valAx>
        <c:axId val="15811960"/>
        <c:scaling>
          <c:orientation val="minMax"/>
        </c:scaling>
        <c:axPos val="l"/>
        <c:majorGridlines/>
        <c:delete val="0"/>
        <c:numFmt formatCode="General" sourceLinked="1"/>
        <c:majorTickMark val="out"/>
        <c:minorTickMark val="none"/>
        <c:tickLblPos val="nextTo"/>
        <c:crossAx val="4649612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8089913"/>
        <c:axId val="5700354"/>
      </c:scatterChart>
      <c:valAx>
        <c:axId val="8089913"/>
        <c:scaling>
          <c:orientation val="minMax"/>
        </c:scaling>
        <c:axPos val="b"/>
        <c:delete val="0"/>
        <c:numFmt formatCode="General" sourceLinked="1"/>
        <c:majorTickMark val="out"/>
        <c:minorTickMark val="none"/>
        <c:tickLblPos val="nextTo"/>
        <c:crossAx val="5700354"/>
        <c:crosses val="autoZero"/>
        <c:crossBetween val="midCat"/>
        <c:dispUnits/>
      </c:valAx>
      <c:valAx>
        <c:axId val="5700354"/>
        <c:scaling>
          <c:orientation val="minMax"/>
        </c:scaling>
        <c:axPos val="l"/>
        <c:majorGridlines/>
        <c:delete val="0"/>
        <c:numFmt formatCode="General" sourceLinked="1"/>
        <c:majorTickMark val="out"/>
        <c:minorTickMark val="none"/>
        <c:tickLblPos val="nextTo"/>
        <c:crossAx val="808991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51303187"/>
        <c:axId val="59075500"/>
      </c:scatterChart>
      <c:valAx>
        <c:axId val="51303187"/>
        <c:scaling>
          <c:orientation val="minMax"/>
        </c:scaling>
        <c:axPos val="b"/>
        <c:delete val="0"/>
        <c:numFmt formatCode="General" sourceLinked="1"/>
        <c:majorTickMark val="out"/>
        <c:minorTickMark val="none"/>
        <c:tickLblPos val="nextTo"/>
        <c:crossAx val="59075500"/>
        <c:crosses val="autoZero"/>
        <c:crossBetween val="midCat"/>
        <c:dispUnits/>
      </c:valAx>
      <c:valAx>
        <c:axId val="59075500"/>
        <c:scaling>
          <c:orientation val="minMax"/>
        </c:scaling>
        <c:axPos val="l"/>
        <c:majorGridlines/>
        <c:delete val="0"/>
        <c:numFmt formatCode="General" sourceLinked="1"/>
        <c:majorTickMark val="out"/>
        <c:minorTickMark val="none"/>
        <c:tickLblPos val="nextTo"/>
        <c:crossAx val="5130318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ser>
          <c:idx val="0"/>
          <c:order val="1"/>
          <c:extLst>
            <c:ext xmlns:c14="http://schemas.microsoft.com/office/drawing/2007/8/2/chart" uri="{6F2FDCE9-48DA-4B69-8628-5D25D57E5C99}">
              <c14:invertSolidFillFmt>
                <c14:spPr>
                  <a:solidFill>
                    <a:srgbClr val="000000"/>
                  </a:solidFill>
                </c14:spPr>
              </c14:invertSolidFillFmt>
            </c:ext>
          </c:extLst>
          <c:marker>
            <c:symbol val="square"/>
          </c:marker>
          <c:trendline>
            <c:trendlineType val="poly"/>
            <c:order val="3"/>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61917453"/>
        <c:axId val="20386166"/>
      </c:scatterChart>
      <c:valAx>
        <c:axId val="61917453"/>
        <c:scaling>
          <c:orientation val="minMax"/>
        </c:scaling>
        <c:axPos val="b"/>
        <c:delete val="0"/>
        <c:numFmt formatCode="General" sourceLinked="1"/>
        <c:majorTickMark val="out"/>
        <c:minorTickMark val="none"/>
        <c:tickLblPos val="nextTo"/>
        <c:crossAx val="20386166"/>
        <c:crosses val="autoZero"/>
        <c:crossBetween val="midCat"/>
        <c:dispUnits/>
      </c:valAx>
      <c:valAx>
        <c:axId val="20386166"/>
        <c:scaling>
          <c:orientation val="minMax"/>
        </c:scaling>
        <c:axPos val="l"/>
        <c:majorGridlines/>
        <c:delete val="0"/>
        <c:numFmt formatCode="General" sourceLinked="1"/>
        <c:majorTickMark val="out"/>
        <c:minorTickMark val="none"/>
        <c:tickLblPos val="nextTo"/>
        <c:crossAx val="6191745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600" b="0" i="0" u="none" baseline="0">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49257767"/>
        <c:axId val="40666720"/>
      </c:scatterChart>
      <c:valAx>
        <c:axId val="49257767"/>
        <c:scaling>
          <c:orientation val="minMax"/>
        </c:scaling>
        <c:axPos val="b"/>
        <c:delete val="0"/>
        <c:numFmt formatCode="General" sourceLinked="1"/>
        <c:majorTickMark val="out"/>
        <c:minorTickMark val="none"/>
        <c:tickLblPos val="nextTo"/>
        <c:crossAx val="40666720"/>
        <c:crosses val="autoZero"/>
        <c:crossBetween val="midCat"/>
        <c:dispUnits/>
      </c:valAx>
      <c:valAx>
        <c:axId val="40666720"/>
        <c:scaling>
          <c:orientation val="minMax"/>
        </c:scaling>
        <c:axPos val="l"/>
        <c:majorGridlines/>
        <c:delete val="0"/>
        <c:numFmt formatCode="General" sourceLinked="1"/>
        <c:majorTickMark val="out"/>
        <c:minorTickMark val="none"/>
        <c:tickLblPos val="nextTo"/>
        <c:crossAx val="4925776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30456161"/>
        <c:axId val="5669994"/>
      </c:scatterChart>
      <c:valAx>
        <c:axId val="30456161"/>
        <c:scaling>
          <c:orientation val="minMax"/>
        </c:scaling>
        <c:axPos val="b"/>
        <c:delete val="0"/>
        <c:numFmt formatCode="General" sourceLinked="1"/>
        <c:majorTickMark val="out"/>
        <c:minorTickMark val="none"/>
        <c:tickLblPos val="nextTo"/>
        <c:crossAx val="5669994"/>
        <c:crosses val="autoZero"/>
        <c:crossBetween val="midCat"/>
        <c:dispUnits/>
      </c:valAx>
      <c:valAx>
        <c:axId val="5669994"/>
        <c:scaling>
          <c:orientation val="minMax"/>
        </c:scaling>
        <c:axPos val="l"/>
        <c:majorGridlines/>
        <c:delete val="0"/>
        <c:numFmt formatCode="General" sourceLinked="1"/>
        <c:majorTickMark val="out"/>
        <c:minorTickMark val="none"/>
        <c:tickLblPos val="nextTo"/>
        <c:crossAx val="3045616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0"/>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51029947"/>
        <c:axId val="56616340"/>
      </c:scatterChart>
      <c:valAx>
        <c:axId val="51029947"/>
        <c:scaling>
          <c:orientation val="minMax"/>
        </c:scaling>
        <c:axPos val="b"/>
        <c:delete val="0"/>
        <c:numFmt formatCode="General" sourceLinked="1"/>
        <c:majorTickMark val="out"/>
        <c:minorTickMark val="none"/>
        <c:tickLblPos val="nextTo"/>
        <c:crossAx val="56616340"/>
        <c:crosses val="autoZero"/>
        <c:crossBetween val="midCat"/>
        <c:dispUnits/>
      </c:valAx>
      <c:valAx>
        <c:axId val="56616340"/>
        <c:scaling>
          <c:orientation val="minMax"/>
        </c:scaling>
        <c:axPos val="l"/>
        <c:majorGridlines/>
        <c:delete val="0"/>
        <c:numFmt formatCode="General" sourceLinked="1"/>
        <c:majorTickMark val="out"/>
        <c:minorTickMark val="none"/>
        <c:tickLblPos val="nextTo"/>
        <c:crossAx val="5102994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numFmt formatCode="General"/>
            </c:trendlineLbl>
          </c:trendline>
          <c:xVal>
            <c:numRef>
              <c:f>Рабочий!$C$20:$C$31</c:f>
              <c:numCache>
                <c:ptCount val="12"/>
                <c:pt idx="0">
                  <c:v>0.052</c:v>
                </c:pt>
                <c:pt idx="1">
                  <c:v>0.294</c:v>
                </c:pt>
                <c:pt idx="2">
                  <c:v>0.519</c:v>
                </c:pt>
                <c:pt idx="3">
                  <c:v>1.197</c:v>
                </c:pt>
                <c:pt idx="4">
                  <c:v>2.01</c:v>
                </c:pt>
                <c:pt idx="5">
                  <c:v>3.166</c:v>
                </c:pt>
                <c:pt idx="6">
                  <c:v>#N/A</c:v>
                </c:pt>
                <c:pt idx="7">
                  <c:v>#N/A</c:v>
                </c:pt>
                <c:pt idx="8">
                  <c:v>#N/A</c:v>
                </c:pt>
                <c:pt idx="9">
                  <c:v>#N/A</c:v>
                </c:pt>
                <c:pt idx="10">
                  <c:v>#N/A</c:v>
                </c:pt>
                <c:pt idx="11">
                  <c:v>#N/A</c:v>
                </c:pt>
              </c:numCache>
            </c:numRef>
          </c:xVal>
          <c:yVal>
            <c:numRef>
              <c:f>Рабочий!$D$20:$D$31</c:f>
              <c:numCache>
                <c:ptCount val="12"/>
                <c:pt idx="0">
                  <c:v>0</c:v>
                </c:pt>
                <c:pt idx="1">
                  <c:v>4.8</c:v>
                </c:pt>
                <c:pt idx="2">
                  <c:v>9.5</c:v>
                </c:pt>
                <c:pt idx="3">
                  <c:v>22.5</c:v>
                </c:pt>
                <c:pt idx="4">
                  <c:v>45.5</c:v>
                </c:pt>
                <c:pt idx="5">
                  <c:v>91</c:v>
                </c:pt>
                <c:pt idx="6">
                  <c:v>#N/A</c:v>
                </c:pt>
                <c:pt idx="7">
                  <c:v>#N/A</c:v>
                </c:pt>
                <c:pt idx="8">
                  <c:v>#N/A</c:v>
                </c:pt>
                <c:pt idx="9">
                  <c:v>#N/A</c:v>
                </c:pt>
                <c:pt idx="10">
                  <c:v>#N/A</c:v>
                </c:pt>
                <c:pt idx="11">
                  <c:v>#N/A</c:v>
                </c:pt>
              </c:numCache>
            </c:numRef>
          </c:yVal>
          <c:smooth val="1"/>
        </c:ser>
        <c:axId val="39785013"/>
        <c:axId val="22520798"/>
      </c:scatterChart>
      <c:valAx>
        <c:axId val="39785013"/>
        <c:scaling>
          <c:orientation val="minMax"/>
        </c:scaling>
        <c:axPos val="b"/>
        <c:delete val="0"/>
        <c:numFmt formatCode="General" sourceLinked="1"/>
        <c:majorTickMark val="out"/>
        <c:minorTickMark val="none"/>
        <c:tickLblPos val="nextTo"/>
        <c:crossAx val="22520798"/>
        <c:crosses val="autoZero"/>
        <c:crossBetween val="midCat"/>
        <c:dispUnits/>
      </c:valAx>
      <c:valAx>
        <c:axId val="22520798"/>
        <c:scaling>
          <c:orientation val="minMax"/>
        </c:scaling>
        <c:axPos val="l"/>
        <c:majorGridlines/>
        <c:delete val="0"/>
        <c:numFmt formatCode="General" sourceLinked="1"/>
        <c:majorTickMark val="out"/>
        <c:minorTickMark val="none"/>
        <c:tickLblPos val="nextTo"/>
        <c:crossAx val="3978501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Chart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Chart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Chart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Chart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Chart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Chart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Chart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Chart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Chart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Chart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147</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118</v>
      </c>
    </row>
    <row r="14" ht="15.75">
      <c r="B14" s="38" t="s">
        <v>56</v>
      </c>
    </row>
    <row r="15" ht="15.75">
      <c r="B15" s="38" t="s">
        <v>33</v>
      </c>
    </row>
    <row r="16" ht="15.75">
      <c r="B16" s="31"/>
    </row>
    <row r="17" ht="18.75">
      <c r="B17" s="29" t="s">
        <v>30</v>
      </c>
    </row>
    <row r="18" ht="18.75">
      <c r="B18" s="29"/>
    </row>
    <row r="19" spans="2:3" ht="47.25">
      <c r="B19" s="32" t="s">
        <v>119</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120</v>
      </c>
      <c r="C28" s="21"/>
    </row>
    <row r="29" spans="2:3" ht="15.75">
      <c r="B29" s="35"/>
      <c r="C29" s="21"/>
    </row>
    <row r="30" spans="2:3" ht="15.75">
      <c r="B30" s="35" t="s">
        <v>38</v>
      </c>
      <c r="C30" s="19"/>
    </row>
    <row r="31" spans="2:3" ht="15.75">
      <c r="B31" s="32"/>
      <c r="C31" s="19"/>
    </row>
    <row r="32" spans="2:3" ht="15.75">
      <c r="B32" s="32" t="s">
        <v>121</v>
      </c>
      <c r="C32" s="19"/>
    </row>
    <row r="33" spans="2:3" ht="15.75">
      <c r="B33" s="32"/>
      <c r="C33" s="23"/>
    </row>
    <row r="34" spans="2:3" ht="15.75">
      <c r="B34" s="32" t="s">
        <v>122</v>
      </c>
      <c r="C34" s="23"/>
    </row>
    <row r="35" spans="2:3" ht="15.75">
      <c r="B35" s="32" t="s">
        <v>123</v>
      </c>
      <c r="C35" s="21"/>
    </row>
    <row r="36" spans="2:3" ht="15.75">
      <c r="B36" s="32" t="s">
        <v>124</v>
      </c>
      <c r="C36" s="21"/>
    </row>
    <row r="37" spans="2:3" ht="15.75">
      <c r="B37" s="32" t="s">
        <v>125</v>
      </c>
      <c r="C37" s="22"/>
    </row>
    <row r="38" spans="2:3" ht="15.75">
      <c r="B38" s="32" t="s">
        <v>126</v>
      </c>
      <c r="C38" s="22"/>
    </row>
    <row r="39" spans="2:3" ht="15.75">
      <c r="B39" s="32" t="s">
        <v>127</v>
      </c>
      <c r="C39" s="21"/>
    </row>
    <row r="40" spans="2:3" ht="15.75">
      <c r="B40" s="32" t="s">
        <v>128</v>
      </c>
      <c r="C40" s="21"/>
    </row>
    <row r="41" spans="2:4" ht="15.75">
      <c r="B41" s="32" t="s">
        <v>129</v>
      </c>
      <c r="C41" s="21"/>
      <c r="D41" s="21"/>
    </row>
    <row r="42" spans="2:4" ht="15.75">
      <c r="B42" s="32" t="s">
        <v>130</v>
      </c>
      <c r="C42" s="24"/>
      <c r="D42" s="21"/>
    </row>
    <row r="43" spans="2:4" ht="15.75">
      <c r="B43" s="32" t="s">
        <v>131</v>
      </c>
      <c r="C43" s="24"/>
      <c r="D43" s="21"/>
    </row>
    <row r="44" spans="2:3" ht="15.75">
      <c r="B44" s="32"/>
      <c r="C44" s="23"/>
    </row>
    <row r="45" spans="2:3" ht="15.75">
      <c r="B45" s="32" t="s">
        <v>132</v>
      </c>
      <c r="C45" s="23"/>
    </row>
    <row r="46" spans="2:3" ht="15.75">
      <c r="B46" s="32" t="s">
        <v>133</v>
      </c>
      <c r="C46" s="21"/>
    </row>
    <row r="47" spans="2:3" ht="15.75">
      <c r="B47" s="32" t="s">
        <v>134</v>
      </c>
      <c r="C47" s="21"/>
    </row>
    <row r="48" spans="2:3" ht="15.75">
      <c r="B48" s="32" t="s">
        <v>135</v>
      </c>
      <c r="C48" s="22"/>
    </row>
    <row r="49" spans="2:3" ht="15.75">
      <c r="B49" s="32" t="s">
        <v>136</v>
      </c>
      <c r="C49" s="22"/>
    </row>
    <row r="50" spans="2:3" ht="31.5">
      <c r="B50" s="32" t="s">
        <v>137</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138</v>
      </c>
    </row>
    <row r="65" ht="15">
      <c r="B65" s="100"/>
    </row>
    <row r="66" ht="18.75">
      <c r="B66" s="29" t="s">
        <v>118</v>
      </c>
    </row>
    <row r="67" ht="18.75">
      <c r="B67" s="29"/>
    </row>
    <row r="68" ht="15.75">
      <c r="B68" s="30"/>
    </row>
    <row r="69" ht="15.75">
      <c r="B69" s="32" t="s">
        <v>139</v>
      </c>
    </row>
    <row r="70" ht="14.25">
      <c r="B70" s="101"/>
    </row>
    <row r="71" ht="31.5">
      <c r="B71" s="32" t="s">
        <v>140</v>
      </c>
    </row>
    <row r="72" ht="15.75">
      <c r="B72" s="34" t="s">
        <v>141</v>
      </c>
    </row>
    <row r="73" ht="31.5">
      <c r="B73" s="34" t="s">
        <v>142</v>
      </c>
    </row>
    <row r="74" ht="63">
      <c r="B74" s="34" t="s">
        <v>143</v>
      </c>
    </row>
    <row r="75" ht="31.5">
      <c r="B75" s="34" t="s">
        <v>144</v>
      </c>
    </row>
    <row r="76" ht="94.5">
      <c r="B76" s="37" t="s">
        <v>145</v>
      </c>
    </row>
    <row r="78" ht="15.75">
      <c r="B78" s="37"/>
    </row>
    <row r="79" ht="240.75" customHeight="1">
      <c r="B79" s="31" t="s">
        <v>51</v>
      </c>
    </row>
    <row r="80" ht="15.75">
      <c r="B80" s="31"/>
    </row>
    <row r="81" ht="55.5" customHeight="1">
      <c r="B81" s="34" t="s">
        <v>146</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workbookViewId="0" topLeftCell="A1">
      <selection activeCell="U12" sqref="U12"/>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116</v>
      </c>
    </row>
    <row r="4" spans="2:14" ht="64.5" customHeight="1" thickBot="1">
      <c r="B4" s="7"/>
      <c r="C4" s="65" t="str">
        <f>CONCATENATE("Концентрация ",Рабочий!H48," в калибраторах, ",Рабочий!L48)</f>
        <v>Концентрация СА-125 в калибраторах, Ед/мл</v>
      </c>
      <c r="D4" s="108" t="s">
        <v>17</v>
      </c>
      <c r="E4" s="109"/>
      <c r="N4" t="s">
        <v>73</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117</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СА-125 в образце, Ед/мл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115</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СА-125</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СА-125</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f>Рабочий!P48</f>
        <v>35</v>
      </c>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C5:E16 I7:K12"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1"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2:AL136"/>
  <sheetViews>
    <sheetView workbookViewId="0" topLeftCell="D89">
      <selection activeCell="AD6" sqref="AD6"/>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R2 = 0,9998</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0,6529x3 + 1,999x2 + 15,879x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0,6529x3 + 1,999x2 + 15,879x</v>
      </c>
      <c r="M5" s="48"/>
      <c r="N5" s="49" t="s">
        <v>158</v>
      </c>
      <c r="O5" s="49"/>
      <c r="P5" s="49"/>
      <c r="Q5" s="49"/>
      <c r="R5" s="49" t="s">
        <v>154</v>
      </c>
      <c r="S5" s="49"/>
      <c r="T5" s="49"/>
      <c r="U5" s="49"/>
      <c r="V5" s="49" t="s">
        <v>72</v>
      </c>
      <c r="W5" s="49"/>
      <c r="X5" s="50"/>
      <c r="Y5" s="58"/>
      <c r="Z5" s="59" t="s">
        <v>158</v>
      </c>
      <c r="AA5" s="59"/>
      <c r="AB5" s="59"/>
      <c r="AC5" s="59"/>
      <c r="AD5" s="59" t="s">
        <v>154</v>
      </c>
      <c r="AE5" s="59"/>
      <c r="AF5" s="60"/>
      <c r="AI5" t="s">
        <v>4</v>
      </c>
      <c r="AJ5">
        <v>40</v>
      </c>
      <c r="AK5">
        <v>120</v>
      </c>
    </row>
    <row r="6" spans="13:37" ht="14.25" customHeight="1">
      <c r="M6" s="48"/>
      <c r="N6" s="49" t="s">
        <v>159</v>
      </c>
      <c r="O6" s="49"/>
      <c r="P6" s="49"/>
      <c r="Q6" s="49"/>
      <c r="R6" s="49" t="s">
        <v>160</v>
      </c>
      <c r="S6" s="49"/>
      <c r="T6" s="49"/>
      <c r="U6" s="49"/>
      <c r="V6" s="49" t="s">
        <v>161</v>
      </c>
      <c r="W6" s="49"/>
      <c r="X6" s="50"/>
      <c r="Y6" s="58"/>
      <c r="Z6" s="59" t="s">
        <v>162</v>
      </c>
      <c r="AA6" s="59"/>
      <c r="AB6" s="59"/>
      <c r="AC6" s="59"/>
      <c r="AD6" s="59" t="s">
        <v>163</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0,6529</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18</v>
      </c>
      <c r="E11">
        <f>IF(ISNUMBER(D10),D10+3,1)</f>
        <v>11</v>
      </c>
      <c r="F11">
        <f t="shared" si="0"/>
        <v>18</v>
      </c>
      <c r="G11" t="str">
        <f>IF(ISNUMBER(D11),MID($C$5,E11,F11-E11),0)</f>
        <v>+ 1,999</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29</v>
      </c>
      <c r="E12">
        <f>IF(ISNUMBER(D11),D11+3,1)</f>
        <v>21</v>
      </c>
      <c r="F12">
        <f t="shared" si="0"/>
        <v>29</v>
      </c>
      <c r="G12" t="str">
        <f>IF(ISNUMBER(D12),MID($C$5,E12,F12-E12),0)</f>
        <v>+ 15,879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29</v>
      </c>
      <c r="E13">
        <f>IF(ISNUMBER(D12),D12+3,1)</f>
        <v>32</v>
      </c>
      <c r="F13">
        <f t="shared" si="0"/>
        <v>29</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0.9998</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СА-125 в калибраторах, Ед/мл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210.98249999999996</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74</v>
      </c>
      <c r="I47" t="s">
        <v>66</v>
      </c>
      <c r="J47" s="4" t="s">
        <v>75</v>
      </c>
      <c r="K47" s="4" t="s">
        <v>68</v>
      </c>
      <c r="L47" s="4" t="s">
        <v>76</v>
      </c>
      <c r="M47" s="4" t="s">
        <v>77</v>
      </c>
      <c r="N47" s="4" t="s">
        <v>78</v>
      </c>
      <c r="O47" s="4" t="s">
        <v>77</v>
      </c>
      <c r="P47" s="4" t="s">
        <v>78</v>
      </c>
    </row>
    <row r="48" spans="4:16" ht="12.75">
      <c r="D48" s="4"/>
      <c r="G48" s="7">
        <v>19</v>
      </c>
      <c r="H48" t="str">
        <f ca="1">INDIRECT(ADDRESS(94+$G$48,7))</f>
        <v>СА-125</v>
      </c>
      <c r="I48">
        <f ca="1">INDIRECT(ADDRESS(94+$G$48,8))</f>
        <v>5</v>
      </c>
      <c r="J48" t="str">
        <f ca="1">INDIRECT(ADDRESS(94+$G$48,9))</f>
        <v>-</v>
      </c>
      <c r="K48">
        <f ca="1">INDIRECT(ADDRESS(94+$G$48,10))</f>
        <v>1</v>
      </c>
      <c r="L48" t="str">
        <f ca="1">INDIRECT(ADDRESS(94+$G$48,11))</f>
        <v>Ед/мл</v>
      </c>
      <c r="M48">
        <f ca="1">INDIRECT(ADDRESS(94+$G$48,12))</f>
        <v>0</v>
      </c>
      <c r="N48" t="str">
        <f ca="1">INDIRECT(ADDRESS(94+$G$48,13))</f>
        <v>&gt;-1000000</v>
      </c>
      <c r="O48">
        <f ca="1">INDIRECT(ADDRESS(94+$G$48,14))</f>
        <v>1E-06</v>
      </c>
      <c r="P48">
        <f ca="1">INDIRECT(ADDRESS(94+$G$48,15))</f>
        <v>35</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79</v>
      </c>
      <c r="N93" t="s">
        <v>63</v>
      </c>
      <c r="V93" s="7"/>
      <c r="W93" s="7"/>
      <c r="X93" s="7"/>
      <c r="Y93" s="7"/>
      <c r="Z93" s="7"/>
      <c r="AA93" s="7"/>
      <c r="AB93" s="7"/>
      <c r="AC93" s="7"/>
      <c r="AD93" s="7"/>
      <c r="AE93" s="7"/>
      <c r="AF93" s="7"/>
      <c r="AG93" s="7"/>
    </row>
    <row r="94" spans="7:15" ht="12.75">
      <c r="G94" s="70" t="s">
        <v>74</v>
      </c>
      <c r="H94" t="s">
        <v>66</v>
      </c>
      <c r="I94" s="4" t="s">
        <v>75</v>
      </c>
      <c r="J94" s="4" t="s">
        <v>68</v>
      </c>
      <c r="K94" s="4" t="s">
        <v>76</v>
      </c>
      <c r="L94" s="4" t="s">
        <v>77</v>
      </c>
      <c r="M94" s="4" t="s">
        <v>78</v>
      </c>
      <c r="N94" s="4" t="s">
        <v>77</v>
      </c>
      <c r="O94" s="4" t="s">
        <v>78</v>
      </c>
    </row>
    <row r="95" spans="4:15" ht="12.75">
      <c r="D95" t="s">
        <v>101</v>
      </c>
      <c r="E95">
        <v>5</v>
      </c>
      <c r="G95" t="s">
        <v>71</v>
      </c>
      <c r="H95">
        <v>5</v>
      </c>
      <c r="I95" s="4" t="s">
        <v>62</v>
      </c>
      <c r="J95" s="4">
        <v>1</v>
      </c>
      <c r="K95" t="s">
        <v>84</v>
      </c>
      <c r="L95">
        <v>0</v>
      </c>
      <c r="M95" t="str">
        <f>CONCATENATE("&gt;",$J$34)</f>
        <v>&gt;-1000000</v>
      </c>
      <c r="N95">
        <v>0.4</v>
      </c>
      <c r="O95">
        <v>4</v>
      </c>
    </row>
    <row r="96" spans="4:15" ht="12.75">
      <c r="D96" t="s">
        <v>100</v>
      </c>
      <c r="E96">
        <v>1</v>
      </c>
      <c r="G96" t="s">
        <v>82</v>
      </c>
      <c r="H96">
        <v>2</v>
      </c>
      <c r="I96" s="4" t="s">
        <v>96</v>
      </c>
      <c r="J96" s="4">
        <v>0</v>
      </c>
      <c r="K96" t="s">
        <v>83</v>
      </c>
      <c r="L96" t="str">
        <f>CONCATENATE("&gt;",$J$34)</f>
        <v>&gt;-1000000</v>
      </c>
      <c r="M96">
        <v>0</v>
      </c>
      <c r="N96">
        <v>9</v>
      </c>
      <c r="O96">
        <v>22.2</v>
      </c>
    </row>
    <row r="97" spans="4:15" ht="12.75">
      <c r="D97" t="s">
        <v>112</v>
      </c>
      <c r="E97">
        <v>2</v>
      </c>
      <c r="G97" t="s">
        <v>98</v>
      </c>
      <c r="H97">
        <v>2</v>
      </c>
      <c r="I97" t="s">
        <v>96</v>
      </c>
      <c r="J97" s="4">
        <v>0</v>
      </c>
      <c r="K97" s="4" t="s">
        <v>97</v>
      </c>
      <c r="L97" t="str">
        <f>CONCATENATE("&gt;",$J$34)</f>
        <v>&gt;-1000000</v>
      </c>
      <c r="M97">
        <v>0</v>
      </c>
      <c r="N97">
        <v>59</v>
      </c>
      <c r="O97">
        <v>153</v>
      </c>
    </row>
    <row r="98" spans="4:15" ht="12.75">
      <c r="D98" t="s">
        <v>113</v>
      </c>
      <c r="E98">
        <v>3</v>
      </c>
      <c r="G98" t="s">
        <v>93</v>
      </c>
      <c r="H98">
        <v>2</v>
      </c>
      <c r="I98" t="s">
        <v>96</v>
      </c>
      <c r="J98" s="4">
        <v>0</v>
      </c>
      <c r="K98" s="4" t="s">
        <v>99</v>
      </c>
      <c r="L98" t="str">
        <f>CONCATENATE("&gt;",$J$34)</f>
        <v>&gt;-1000000</v>
      </c>
      <c r="M98">
        <v>0</v>
      </c>
      <c r="N98">
        <v>1.2</v>
      </c>
      <c r="O98">
        <v>4.2</v>
      </c>
    </row>
    <row r="99" spans="4:15" ht="12.75">
      <c r="D99" t="s">
        <v>114</v>
      </c>
      <c r="E99">
        <v>4</v>
      </c>
      <c r="G99" t="s">
        <v>94</v>
      </c>
      <c r="H99">
        <v>2</v>
      </c>
      <c r="I99" t="s">
        <v>96</v>
      </c>
      <c r="J99" s="4">
        <v>0</v>
      </c>
      <c r="K99" s="4" t="s">
        <v>90</v>
      </c>
      <c r="L99" t="str">
        <f>CONCATENATE("&gt;",$J$34)</f>
        <v>&gt;-1000000</v>
      </c>
      <c r="M99">
        <v>0</v>
      </c>
      <c r="N99">
        <v>0.56</v>
      </c>
      <c r="O99">
        <v>1.88</v>
      </c>
    </row>
    <row r="100" spans="4:15" ht="12.75">
      <c r="D100" t="s">
        <v>103</v>
      </c>
      <c r="E100">
        <v>10</v>
      </c>
      <c r="G100" t="s">
        <v>87</v>
      </c>
      <c r="H100">
        <v>5</v>
      </c>
      <c r="I100" s="4" t="s">
        <v>62</v>
      </c>
      <c r="J100" s="4">
        <v>1</v>
      </c>
      <c r="K100" t="s">
        <v>80</v>
      </c>
      <c r="L100">
        <v>0</v>
      </c>
      <c r="M100" t="str">
        <f aca="true" t="shared" si="25" ref="M100:M109">CONCATENATE("&gt;",$J$34)</f>
        <v>&gt;-1000000</v>
      </c>
      <c r="N100">
        <v>1E-06</v>
      </c>
      <c r="O100">
        <v>100</v>
      </c>
    </row>
    <row r="101" spans="4:15" ht="12.75">
      <c r="D101" t="s">
        <v>104</v>
      </c>
      <c r="E101">
        <v>11</v>
      </c>
      <c r="G101" t="s">
        <v>88</v>
      </c>
      <c r="H101">
        <v>5</v>
      </c>
      <c r="I101" s="4" t="s">
        <v>62</v>
      </c>
      <c r="J101" s="4">
        <v>1</v>
      </c>
      <c r="K101" t="s">
        <v>80</v>
      </c>
      <c r="L101">
        <v>0</v>
      </c>
      <c r="M101" t="str">
        <f t="shared" si="25"/>
        <v>&gt;-1000000</v>
      </c>
      <c r="N101">
        <v>1E-06</v>
      </c>
      <c r="O101">
        <v>30</v>
      </c>
    </row>
    <row r="102" spans="4:15" ht="12.75">
      <c r="D102" t="s">
        <v>111</v>
      </c>
      <c r="E102">
        <v>15</v>
      </c>
      <c r="G102" t="s">
        <v>95</v>
      </c>
      <c r="H102">
        <v>5</v>
      </c>
      <c r="I102" s="4" t="s">
        <v>62</v>
      </c>
      <c r="J102" s="4">
        <v>1</v>
      </c>
      <c r="K102" t="s">
        <v>90</v>
      </c>
      <c r="L102">
        <v>0</v>
      </c>
      <c r="M102" t="str">
        <f t="shared" si="25"/>
        <v>&gt;-1000000</v>
      </c>
      <c r="N102">
        <v>1E-06</v>
      </c>
      <c r="O102">
        <v>50</v>
      </c>
    </row>
    <row r="103" spans="4:15" ht="12.75">
      <c r="D103" t="s">
        <v>108</v>
      </c>
      <c r="E103">
        <v>7</v>
      </c>
      <c r="G103" t="s">
        <v>70</v>
      </c>
      <c r="H103">
        <v>5</v>
      </c>
      <c r="I103" s="4" t="s">
        <v>62</v>
      </c>
      <c r="J103" s="4">
        <v>1</v>
      </c>
      <c r="K103" t="s">
        <v>81</v>
      </c>
      <c r="L103">
        <v>0</v>
      </c>
      <c r="M103" t="str">
        <f t="shared" si="25"/>
        <v>&gt;-1000000</v>
      </c>
      <c r="N103">
        <v>1E-06</v>
      </c>
      <c r="O103">
        <v>1000</v>
      </c>
    </row>
    <row r="104" spans="4:15" ht="12.75">
      <c r="D104" t="s">
        <v>109</v>
      </c>
      <c r="E104">
        <v>8</v>
      </c>
      <c r="G104" t="s">
        <v>69</v>
      </c>
      <c r="H104">
        <v>5</v>
      </c>
      <c r="I104" s="4" t="s">
        <v>62</v>
      </c>
      <c r="J104" s="4">
        <v>1</v>
      </c>
      <c r="K104" t="s">
        <v>81</v>
      </c>
      <c r="L104">
        <v>0</v>
      </c>
      <c r="M104" t="str">
        <f t="shared" si="25"/>
        <v>&gt;-1000000</v>
      </c>
      <c r="N104">
        <v>1E-06</v>
      </c>
      <c r="O104">
        <v>1000</v>
      </c>
    </row>
    <row r="105" spans="4:15" ht="12.75">
      <c r="D105" t="s">
        <v>102</v>
      </c>
      <c r="E105">
        <v>9</v>
      </c>
      <c r="G105" t="s">
        <v>86</v>
      </c>
      <c r="H105">
        <v>5</v>
      </c>
      <c r="I105" s="4" t="s">
        <v>62</v>
      </c>
      <c r="J105" s="4">
        <v>1</v>
      </c>
      <c r="K105" t="s">
        <v>81</v>
      </c>
      <c r="L105">
        <v>0</v>
      </c>
      <c r="M105" t="str">
        <f t="shared" si="25"/>
        <v>&gt;-1000000</v>
      </c>
      <c r="N105">
        <v>1E-06</v>
      </c>
      <c r="O105">
        <v>1000</v>
      </c>
    </row>
    <row r="106" spans="4:15" ht="12.75">
      <c r="D106" t="s">
        <v>110</v>
      </c>
      <c r="E106">
        <v>6</v>
      </c>
      <c r="G106" t="s">
        <v>85</v>
      </c>
      <c r="H106">
        <v>5</v>
      </c>
      <c r="I106" s="4" t="s">
        <v>62</v>
      </c>
      <c r="J106" s="4">
        <v>1</v>
      </c>
      <c r="K106" t="s">
        <v>81</v>
      </c>
      <c r="L106">
        <v>0</v>
      </c>
      <c r="M106" t="str">
        <f t="shared" si="25"/>
        <v>&gt;-1000000</v>
      </c>
      <c r="N106">
        <v>1E-06</v>
      </c>
      <c r="O106">
        <v>2</v>
      </c>
    </row>
    <row r="107" spans="4:15" ht="12.75">
      <c r="D107" t="s">
        <v>105</v>
      </c>
      <c r="E107">
        <v>12</v>
      </c>
      <c r="G107" t="s">
        <v>89</v>
      </c>
      <c r="H107">
        <v>5</v>
      </c>
      <c r="I107" s="4" t="s">
        <v>62</v>
      </c>
      <c r="J107" s="4">
        <v>1</v>
      </c>
      <c r="K107" t="s">
        <v>80</v>
      </c>
      <c r="L107">
        <v>0</v>
      </c>
      <c r="M107" t="str">
        <f t="shared" si="25"/>
        <v>&gt;-1000000</v>
      </c>
      <c r="N107">
        <v>1E-06</v>
      </c>
      <c r="O107">
        <v>10</v>
      </c>
    </row>
    <row r="108" spans="4:15" ht="12.75">
      <c r="D108" t="s">
        <v>107</v>
      </c>
      <c r="E108">
        <v>14</v>
      </c>
      <c r="G108" t="s">
        <v>92</v>
      </c>
      <c r="H108">
        <v>4</v>
      </c>
      <c r="I108" s="4" t="s">
        <v>62</v>
      </c>
      <c r="J108" s="4">
        <v>1</v>
      </c>
      <c r="K108" t="s">
        <v>90</v>
      </c>
      <c r="L108">
        <v>0</v>
      </c>
      <c r="M108" t="str">
        <f t="shared" si="25"/>
        <v>&gt;-1000000</v>
      </c>
      <c r="N108">
        <v>1E-06</v>
      </c>
      <c r="O108">
        <v>1000</v>
      </c>
    </row>
    <row r="109" spans="4:15" ht="12.75">
      <c r="D109" t="s">
        <v>106</v>
      </c>
      <c r="E109">
        <v>13</v>
      </c>
      <c r="G109" t="s">
        <v>91</v>
      </c>
      <c r="H109">
        <v>5</v>
      </c>
      <c r="I109" s="4" t="s">
        <v>62</v>
      </c>
      <c r="J109" s="4">
        <v>1</v>
      </c>
      <c r="K109" t="s">
        <v>90</v>
      </c>
      <c r="L109">
        <v>0</v>
      </c>
      <c r="M109" t="str">
        <f t="shared" si="25"/>
        <v>&gt;-1000000</v>
      </c>
      <c r="N109">
        <v>1E-06</v>
      </c>
      <c r="O109">
        <v>1000</v>
      </c>
    </row>
    <row r="110" spans="4:15" ht="12.75">
      <c r="D110" t="s">
        <v>148</v>
      </c>
      <c r="E110">
        <v>16</v>
      </c>
      <c r="G110" t="s">
        <v>155</v>
      </c>
      <c r="H110">
        <v>2</v>
      </c>
      <c r="I110" t="s">
        <v>96</v>
      </c>
      <c r="J110" s="4">
        <v>0</v>
      </c>
      <c r="K110" s="4" t="s">
        <v>97</v>
      </c>
      <c r="L110" t="str">
        <f>CONCATENATE("&gt;",$J$34)</f>
        <v>&gt;-1000000</v>
      </c>
      <c r="M110" s="4">
        <v>0</v>
      </c>
      <c r="N110">
        <v>1E-06</v>
      </c>
      <c r="O110">
        <v>1000</v>
      </c>
    </row>
    <row r="111" spans="4:15" ht="12.75">
      <c r="D111" t="s">
        <v>149</v>
      </c>
      <c r="E111">
        <v>17</v>
      </c>
      <c r="G111" t="s">
        <v>156</v>
      </c>
      <c r="H111">
        <v>2</v>
      </c>
      <c r="I111" t="s">
        <v>96</v>
      </c>
      <c r="J111" s="4">
        <v>1</v>
      </c>
      <c r="K111" s="4" t="s">
        <v>97</v>
      </c>
      <c r="L111" t="str">
        <f>CONCATENATE("&gt;",$J$34)</f>
        <v>&gt;-1000000</v>
      </c>
      <c r="M111" s="4">
        <v>0</v>
      </c>
      <c r="N111">
        <v>1E-06</v>
      </c>
      <c r="O111">
        <v>1000</v>
      </c>
    </row>
    <row r="112" spans="4:15" ht="12.75">
      <c r="D112" t="s">
        <v>150</v>
      </c>
      <c r="E112">
        <v>18</v>
      </c>
      <c r="G112" t="s">
        <v>157</v>
      </c>
      <c r="H112">
        <v>2</v>
      </c>
      <c r="I112" t="s">
        <v>96</v>
      </c>
      <c r="J112" s="4">
        <v>2</v>
      </c>
      <c r="K112" s="4" t="s">
        <v>97</v>
      </c>
      <c r="L112" t="str">
        <f>CONCATENATE("&gt;",$J$34)</f>
        <v>&gt;-1000000</v>
      </c>
      <c r="M112" s="4">
        <v>0</v>
      </c>
      <c r="N112">
        <v>69</v>
      </c>
      <c r="O112">
        <v>690</v>
      </c>
    </row>
    <row r="113" spans="4:15" ht="12.75">
      <c r="D113" t="s">
        <v>151</v>
      </c>
      <c r="E113">
        <v>19</v>
      </c>
      <c r="G113" t="s">
        <v>152</v>
      </c>
      <c r="H113">
        <v>5</v>
      </c>
      <c r="I113" s="4" t="s">
        <v>62</v>
      </c>
      <c r="J113" s="4">
        <v>1</v>
      </c>
      <c r="K113" s="4" t="s">
        <v>153</v>
      </c>
      <c r="L113">
        <v>0</v>
      </c>
      <c r="M113" s="4" t="str">
        <f>CONCATENATE("&gt;",$J$34)</f>
        <v>&gt;-1000000</v>
      </c>
      <c r="N113">
        <v>1E-06</v>
      </c>
      <c r="O113">
        <v>35</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2011-09-19T09:48:18Z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